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1" documentId="11_5B118D35B53EF1E5C8DA46C3DF255EE037A1F354" xr6:coauthVersionLast="47" xr6:coauthVersionMax="47" xr10:uidLastSave="{53573E6F-B6F8-4D92-995F-46F29A62AADA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K13" i="1" l="1"/>
  <c r="K14" i="1"/>
  <c r="K12" i="1"/>
  <c r="B5" i="1"/>
  <c r="B8" i="1"/>
  <c r="B7" i="1"/>
  <c r="L14" i="1"/>
  <c r="J14" i="1"/>
  <c r="L13" i="1"/>
  <c r="J13" i="1"/>
  <c r="L12" i="1"/>
  <c r="J12" i="1"/>
  <c r="B18" i="1" l="1"/>
  <c r="B16" i="1"/>
  <c r="B21" i="1" s="1"/>
  <c r="I2" i="1" l="1"/>
  <c r="F2" i="1"/>
  <c r="D2" i="1"/>
  <c r="D12" i="1" l="1"/>
  <c r="G12" i="1"/>
  <c r="D13" i="1"/>
  <c r="G13" i="1"/>
  <c r="D14" i="1"/>
  <c r="G14" i="1"/>
  <c r="N13" i="1" l="1"/>
  <c r="O13" i="1" s="1"/>
  <c r="P13" i="1" s="1"/>
  <c r="H13" i="1" s="1"/>
  <c r="F13" i="1"/>
  <c r="N14" i="1"/>
  <c r="O14" i="1" s="1"/>
  <c r="P14" i="1" s="1"/>
  <c r="H14" i="1" s="1"/>
  <c r="F14" i="1"/>
  <c r="N12" i="1"/>
  <c r="O12" i="1" s="1"/>
  <c r="P12" i="1" s="1"/>
  <c r="H12" i="1" s="1"/>
</calcChain>
</file>

<file path=xl/sharedStrings.xml><?xml version="1.0" encoding="utf-8"?>
<sst xmlns="http://schemas.openxmlformats.org/spreadsheetml/2006/main" count="40" uniqueCount="39">
  <si>
    <t>Weight with tracer added (g)</t>
  </si>
  <si>
    <t>CTFR5 Empty Weight (g)</t>
  </si>
  <si>
    <t>CTFR5 Weight with 7.425 mL matrix and dilution (g)</t>
  </si>
  <si>
    <t>Mass used in CT22 (g)</t>
  </si>
  <si>
    <t>CTFR5 after CT22 Test (g)</t>
  </si>
  <si>
    <t>Mass used in CT23 Test (g)</t>
  </si>
  <si>
    <t>Mass after CT23 Test (g)</t>
  </si>
  <si>
    <t>Mass before CT24 test (g)</t>
  </si>
  <si>
    <t>Mass used in CT24 (g)</t>
  </si>
  <si>
    <t>Mass after CT24 test (g)</t>
  </si>
  <si>
    <t>activity in centrifuge 31/07/2018 =</t>
  </si>
  <si>
    <t xml:space="preserve">decay corrected activity calculated from lsc = </t>
  </si>
  <si>
    <t xml:space="preserve">Total activity left (bq) = </t>
  </si>
  <si>
    <t>CT22</t>
  </si>
  <si>
    <t>CT23</t>
  </si>
  <si>
    <t>CT24</t>
  </si>
  <si>
    <t xml:space="preserve">Activity left in CTFR5 = </t>
  </si>
  <si>
    <t>recovery</t>
  </si>
  <si>
    <t xml:space="preserve">Measured activity </t>
  </si>
  <si>
    <t>Test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</si>
  <si>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</si>
  <si>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</si>
  <si>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</si>
  <si>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Recovery %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</si>
  <si>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</si>
  <si>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</si>
  <si>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</si>
  <si>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</si>
  <si>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</si>
  <si>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</si>
  <si>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</si>
  <si>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</si>
  <si>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</si>
  <si>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 xml:space="preserve">Activity of source </t>
  </si>
  <si>
    <t>Bq/g</t>
  </si>
  <si>
    <t>Mass of source</t>
  </si>
  <si>
    <t>g</t>
  </si>
  <si>
    <t>Sample weight</t>
  </si>
  <si>
    <t xml:space="preserve">Activity of sample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</si>
</sst>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0" borderId="2" xfId="0" applyBorder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2" xfId="0" applyFill="1" applyBorder="1"/>
    <xf numFmtId="0" fontId="0" fillId="3" borderId="2" xfId="0" applyFill="1" applyBorder="1"/>
    <xf numFmtId="0" fontId="0" fillId="5" borderId="0" xfId="0" applyFill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C31" sqref="C31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43.85546875" bestFit="1" customWidth="1"/>
    <col min="12" max="12" width="36" bestFit="1" customWidth="1"/>
    <col min="13" max="13" width="34.5703125" bestFit="1" customWidth="1"/>
    <col min="14" max="14" width="39.7109375" bestFit="1" customWidth="1"/>
    <col min="15" max="15" width="52.7109375" bestFit="1" customWidth="1"/>
    <col min="16" max="16" width="30" bestFit="1" customWidth="1"/>
  </cols>
  <sheetData>
    <row r="1" spans="1:16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 x14ac:dyDescent="0.25">
      <c r="A2">
        <v>15.2508</v>
      </c>
      <c r="B2">
        <v>54.15</v>
      </c>
      <c r="C2">
        <v>54.450499999999998</v>
      </c>
      <c r="D2">
        <f>C2-E2</f>
        <v>10.374600000000001</v>
      </c>
      <c r="E2">
        <v>44.075899999999997</v>
      </c>
      <c r="F2">
        <f>E2-G2</f>
        <v>10.637799999999999</v>
      </c>
      <c r="G2">
        <v>33.438099999999999</v>
      </c>
      <c r="H2">
        <v>33.438099999999999</v>
      </c>
      <c r="I2">
        <f>H2-J2</f>
        <v>10.334799999999998</v>
      </c>
      <c r="J2">
        <v>23.103300000000001</v>
      </c>
    </row>
    <row r="5" spans="1:16" x14ac:dyDescent="0.25">
      <c r="A5" t="s">
        <v>33</v>
      </c>
      <c r="B5">
        <f>B10/B6</f>
        <v>244.39267886855242</v>
      </c>
      <c r="C5" t="s">
        <v>34</v>
      </c>
      <c r="D5" s="10">
        <v>7.4999999999999997E-3</v>
      </c>
    </row>
    <row r="6" spans="1:16" x14ac:dyDescent="0.25">
      <c r="A6" t="s">
        <v>35</v>
      </c>
      <c r="B6">
        <v>0.30049999999999999</v>
      </c>
      <c r="C6" t="s">
        <v>36</v>
      </c>
      <c r="D6">
        <v>1E-4</v>
      </c>
    </row>
    <row r="7" spans="1:16" x14ac:dyDescent="0.25">
      <c r="A7" t="s">
        <v>37</v>
      </c>
      <c r="B7">
        <f>C2-A2</f>
        <v>39.1997</v>
      </c>
      <c r="D7">
        <v>1E-4</v>
      </c>
    </row>
    <row r="8" spans="1:16" x14ac:dyDescent="0.25">
      <c r="A8" t="s">
        <v>38</v>
      </c>
      <c r="B8">
        <f>B10/B7</f>
        <v>1.8734837256407575</v>
      </c>
      <c r="C8" t="s">
        <v>34</v>
      </c>
    </row>
    <row r="10" spans="1:16" x14ac:dyDescent="0.25">
      <c r="A10" t="s">
        <v>10</v>
      </c>
      <c r="B10">
        <v>73.44</v>
      </c>
      <c r="D10" t="s">
        <v>17</v>
      </c>
    </row>
    <row r="11" spans="1:16" x14ac:dyDescent="0.25">
      <c r="B11" s="2" t="s">
        <v>18</v>
      </c>
      <c r="C11" s="3" t="s">
        <v>19</v>
      </c>
      <c r="D11" t="s">
        <v>20</v>
      </c>
      <c r="E11" t="s">
        <v>21</v>
      </c>
      <c r="F11" t="s">
        <v>22</v>
      </c>
      <c r="G11" t="s">
        <v>23</v>
      </c>
      <c r="H11" s="4" t="s">
        <v>24</v>
      </c>
      <c r="I11" s="5" t="s">
        <v>25</v>
      </c>
      <c r="J11" s="5" t="s">
        <v>26</v>
      </c>
      <c r="K11" s="6" t="s">
        <v>27</v>
      </c>
      <c r="L11" s="6" t="s">
        <v>28</v>
      </c>
      <c r="M11" s="6" t="s">
        <v>29</v>
      </c>
      <c r="N11" s="6" t="s">
        <v>30</v>
      </c>
      <c r="O11" s="6" t="s">
        <v>31</v>
      </c>
      <c r="P11" s="7" t="s">
        <v>32</v>
      </c>
    </row>
    <row r="12" spans="1:16" x14ac:dyDescent="0.25">
      <c r="A12" t="s">
        <v>11</v>
      </c>
      <c r="B12" s="8">
        <v>19.004362765460428</v>
      </c>
      <c r="C12" s="3" t="s">
        <v>13</v>
      </c>
      <c r="D12">
        <f>D2</f>
        <v>10.374600000000001</v>
      </c>
      <c r="E12">
        <v>1E-4</v>
      </c>
      <c r="F12">
        <f>$B$8*D12</f>
        <v>19.436644260032605</v>
      </c>
      <c r="G12">
        <f>((B12)/(($B$10/($C$2-$A$2))*D2))*100</f>
        <v>97.775945843382686</v>
      </c>
      <c r="H12" s="4">
        <f>P12</f>
        <v>0.93317094438885884</v>
      </c>
      <c r="I12" s="9">
        <v>0.10533280153414766</v>
      </c>
      <c r="J12" s="5">
        <f>(I12/B12)</f>
        <v>5.5425589815400319E-3</v>
      </c>
      <c r="K12" s="6">
        <f>(0.0001/0.3005)</f>
        <v>3.3277870216306157E-4</v>
      </c>
      <c r="L12" s="6">
        <f>(0.0001/$B$7)</f>
        <v>2.5510399314280467E-6</v>
      </c>
      <c r="M12" s="6">
        <v>7.4999999999999997E-3</v>
      </c>
      <c r="N12" s="6">
        <f>(0.0001/D12)</f>
        <v>9.6389258381046019E-6</v>
      </c>
      <c r="O12" s="6">
        <f>SQRT(((M12)^2)+((K12)^2)+((N12)^2)+((L12)^2))</f>
        <v>7.5073857687819254E-3</v>
      </c>
      <c r="P12" s="7">
        <f>SQRT((O12^2)+(J12^2))*100</f>
        <v>0.93317094438885884</v>
      </c>
    </row>
    <row r="13" spans="1:16" x14ac:dyDescent="0.25">
      <c r="B13" s="8">
        <v>19.0543415390032</v>
      </c>
      <c r="C13" s="3" t="s">
        <v>14</v>
      </c>
      <c r="D13">
        <f>F2</f>
        <v>10.637799999999999</v>
      </c>
      <c r="E13">
        <v>1E-4</v>
      </c>
      <c r="F13">
        <f t="shared" ref="F13:F14" si="0">$B$8*D13</f>
        <v>19.929745176621246</v>
      </c>
      <c r="G13">
        <f>((B13)/(($B$10/($C$2-$A$2))*F2))*100</f>
        <v>95.607552279971216</v>
      </c>
      <c r="H13" s="4">
        <f>P13</f>
        <v>0.90642136491628567</v>
      </c>
      <c r="I13" s="5">
        <v>9.6782424459757349E-2</v>
      </c>
      <c r="J13" s="5">
        <f>(I13/B13)</f>
        <v>5.0792846481548049E-3</v>
      </c>
      <c r="K13" s="6">
        <f t="shared" ref="K13:K14" si="1">(0.0001/0.3005)</f>
        <v>3.3277870216306157E-4</v>
      </c>
      <c r="L13" s="6">
        <f t="shared" ref="L13:L14" si="2">(0.0001/$B$7)</f>
        <v>2.5510399314280467E-6</v>
      </c>
      <c r="M13" s="6">
        <v>7.4999999999999997E-3</v>
      </c>
      <c r="N13" s="6">
        <f t="shared" ref="N13:N14" si="3">(0.0001/D13)</f>
        <v>9.400439940589221E-6</v>
      </c>
      <c r="O13" s="6">
        <f t="shared" ref="O13:O14" si="4">SQRT(((M13)^2)+((K13)^2)+((N13)^2)+((L13)^2))</f>
        <v>7.5073854663717078E-3</v>
      </c>
      <c r="P13" s="7">
        <f t="shared" ref="P13:P14" si="5">SQRT((O13^2)+(J13^2))*100</f>
        <v>0.90642136491628567</v>
      </c>
    </row>
    <row r="14" spans="1:16" x14ac:dyDescent="0.25">
      <c r="B14" s="8">
        <v>20.127335672787638</v>
      </c>
      <c r="C14" s="3" t="s">
        <v>15</v>
      </c>
      <c r="D14">
        <f>I2</f>
        <v>10.334799999999998</v>
      </c>
      <c r="E14">
        <v>1E-4</v>
      </c>
      <c r="F14">
        <f t="shared" si="0"/>
        <v>19.362079607752097</v>
      </c>
      <c r="G14">
        <f>((B14)/(($B$10/($C$2-$A$2))*I2))*100</f>
        <v>103.9523443790054</v>
      </c>
      <c r="H14" s="4">
        <f>P14</f>
        <v>0.89019981370533174</v>
      </c>
      <c r="I14" s="5">
        <v>9.6285120188924156E-2</v>
      </c>
      <c r="J14" s="5">
        <f>(I14/B14)</f>
        <v>4.7837985987933124E-3</v>
      </c>
      <c r="K14" s="6">
        <f t="shared" si="1"/>
        <v>3.3277870216306157E-4</v>
      </c>
      <c r="L14" s="6">
        <f t="shared" si="2"/>
        <v>2.5510399314280467E-6</v>
      </c>
      <c r="M14" s="6">
        <v>7.4999999999999997E-3</v>
      </c>
      <c r="N14" s="6">
        <f t="shared" si="3"/>
        <v>9.6760459805705018E-6</v>
      </c>
      <c r="O14" s="6">
        <f t="shared" si="4"/>
        <v>7.5073858165332014E-3</v>
      </c>
      <c r="P14" s="7">
        <f t="shared" si="5"/>
        <v>0.89019981370533174</v>
      </c>
    </row>
    <row r="16" spans="1:16" x14ac:dyDescent="0.25">
      <c r="B16" s="1">
        <f>SUM(B12:B14)</f>
        <v>58.186039977251269</v>
      </c>
    </row>
    <row r="18" spans="1:2" x14ac:dyDescent="0.25">
      <c r="A18" t="s">
        <v>16</v>
      </c>
      <c r="B18">
        <f>(B10/(B2-A2))*(J2-A2)</f>
        <v>14.825178923988155</v>
      </c>
    </row>
    <row r="21" spans="1:2" x14ac:dyDescent="0.25">
      <c r="A21" t="s">
        <v>12</v>
      </c>
      <c r="B21">
        <f>B18+B16</f>
        <v>73.011218901239431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2022-04-18T12:48:23Z</dcterms:modified>
</cp:coreProperties>
</file>